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</definedNames>
  <calcPr calcId="145621"/>
</workbook>
</file>

<file path=xl/calcChain.xml><?xml version="1.0" encoding="utf-8"?>
<calcChain xmlns="http://schemas.openxmlformats.org/spreadsheetml/2006/main">
  <c r="X37" i="3" l="1"/>
  <c r="X36" i="3"/>
  <c r="X3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15" i="3"/>
  <c r="Q16" i="3"/>
  <c r="R16" i="3" s="1"/>
  <c r="S16" i="3"/>
  <c r="T16" i="3" s="1"/>
  <c r="W16" i="3" s="1"/>
  <c r="U16" i="3"/>
  <c r="V16" i="3" s="1"/>
  <c r="Q17" i="3"/>
  <c r="R17" i="3"/>
  <c r="S17" i="3"/>
  <c r="T17" i="3"/>
  <c r="W17" i="3" s="1"/>
  <c r="U17" i="3"/>
  <c r="V17" i="3"/>
  <c r="Q18" i="3"/>
  <c r="R18" i="3" s="1"/>
  <c r="S18" i="3"/>
  <c r="T18" i="3" s="1"/>
  <c r="U18" i="3"/>
  <c r="V18" i="3" s="1"/>
  <c r="Q19" i="3"/>
  <c r="R19" i="3"/>
  <c r="S19" i="3"/>
  <c r="T19" i="3"/>
  <c r="W19" i="3" s="1"/>
  <c r="U19" i="3"/>
  <c r="V19" i="3"/>
  <c r="Q20" i="3"/>
  <c r="R20" i="3" s="1"/>
  <c r="S20" i="3"/>
  <c r="T20" i="3" s="1"/>
  <c r="W20" i="3" s="1"/>
  <c r="U20" i="3"/>
  <c r="V20" i="3" s="1"/>
  <c r="Q21" i="3"/>
  <c r="R21" i="3"/>
  <c r="S21" i="3"/>
  <c r="T21" i="3"/>
  <c r="W21" i="3" s="1"/>
  <c r="U21" i="3"/>
  <c r="V21" i="3"/>
  <c r="Q22" i="3"/>
  <c r="R22" i="3" s="1"/>
  <c r="S22" i="3"/>
  <c r="T22" i="3" s="1"/>
  <c r="U22" i="3"/>
  <c r="V22" i="3" s="1"/>
  <c r="Q23" i="3"/>
  <c r="R23" i="3"/>
  <c r="S23" i="3"/>
  <c r="T23" i="3"/>
  <c r="W23" i="3" s="1"/>
  <c r="U23" i="3"/>
  <c r="V23" i="3"/>
  <c r="Q24" i="3"/>
  <c r="R24" i="3" s="1"/>
  <c r="S24" i="3"/>
  <c r="T24" i="3" s="1"/>
  <c r="W24" i="3" s="1"/>
  <c r="U24" i="3"/>
  <c r="V24" i="3" s="1"/>
  <c r="Q25" i="3"/>
  <c r="R25" i="3"/>
  <c r="S25" i="3"/>
  <c r="T25" i="3"/>
  <c r="W25" i="3" s="1"/>
  <c r="U25" i="3"/>
  <c r="V25" i="3"/>
  <c r="Q26" i="3"/>
  <c r="R26" i="3" s="1"/>
  <c r="S26" i="3"/>
  <c r="T26" i="3" s="1"/>
  <c r="U26" i="3"/>
  <c r="V26" i="3" s="1"/>
  <c r="Q27" i="3"/>
  <c r="R27" i="3"/>
  <c r="S27" i="3"/>
  <c r="T27" i="3"/>
  <c r="W27" i="3" s="1"/>
  <c r="U27" i="3"/>
  <c r="V27" i="3"/>
  <c r="Q28" i="3"/>
  <c r="R28" i="3" s="1"/>
  <c r="S28" i="3"/>
  <c r="T28" i="3" s="1"/>
  <c r="W28" i="3" s="1"/>
  <c r="U28" i="3"/>
  <c r="V28" i="3" s="1"/>
  <c r="Q29" i="3"/>
  <c r="R29" i="3"/>
  <c r="S29" i="3"/>
  <c r="T29" i="3"/>
  <c r="W29" i="3" s="1"/>
  <c r="U29" i="3"/>
  <c r="V29" i="3"/>
  <c r="Q30" i="3"/>
  <c r="R30" i="3" s="1"/>
  <c r="S30" i="3"/>
  <c r="T30" i="3" s="1"/>
  <c r="U30" i="3"/>
  <c r="V30" i="3" s="1"/>
  <c r="Q31" i="3"/>
  <c r="R31" i="3"/>
  <c r="S31" i="3"/>
  <c r="T31" i="3"/>
  <c r="W31" i="3" s="1"/>
  <c r="U31" i="3"/>
  <c r="V31" i="3"/>
  <c r="Q32" i="3"/>
  <c r="R32" i="3" s="1"/>
  <c r="S32" i="3"/>
  <c r="T32" i="3" s="1"/>
  <c r="W32" i="3" s="1"/>
  <c r="U32" i="3"/>
  <c r="V32" i="3" s="1"/>
  <c r="Q33" i="3"/>
  <c r="R33" i="3"/>
  <c r="S33" i="3"/>
  <c r="T33" i="3"/>
  <c r="W33" i="3" s="1"/>
  <c r="U33" i="3"/>
  <c r="V33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W15" i="3"/>
  <c r="V15" i="3"/>
  <c r="U15" i="3"/>
  <c r="T15" i="3"/>
  <c r="S15" i="3"/>
  <c r="R15" i="3"/>
  <c r="Q15" i="3"/>
  <c r="P15" i="3"/>
  <c r="O15" i="3"/>
  <c r="N15" i="3"/>
  <c r="M15" i="3"/>
  <c r="L33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L15" i="3"/>
  <c r="K15" i="3"/>
  <c r="F15" i="3"/>
  <c r="D15" i="3"/>
  <c r="E15" i="3"/>
  <c r="G15" i="3"/>
  <c r="H15" i="3"/>
  <c r="I15" i="3"/>
  <c r="J15" i="3"/>
  <c r="J14" i="3"/>
  <c r="I14" i="3"/>
  <c r="C14" i="3"/>
  <c r="F14" i="3"/>
  <c r="H14" i="3"/>
  <c r="G14" i="3"/>
  <c r="E14" i="3"/>
  <c r="W30" i="3" l="1"/>
  <c r="W26" i="3"/>
  <c r="W22" i="3"/>
  <c r="W18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D14" i="3"/>
  <c r="B14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6" i="3"/>
  <c r="G17" i="3"/>
  <c r="G18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<sst xmlns="http://schemas.openxmlformats.org/spreadsheetml/2006/main" count="60" uniqueCount="46">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</sst>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165" fontId="4" fillId="0" borderId="0" xfId="0" applyNumberFormat="1" applyFo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4"/>
  <sheetViews>
    <sheetView workbookViewId="0">
      <selection activeCell="C35" sqref="C35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7" ht="16.5" thickBot="1" x14ac:dyDescent="0.3"/>
    <row r="9" spans="1:17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7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7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7" ht="15.75" customHeight="1" thickTop="1" thickBot="1" x14ac:dyDescent="0.3">
      <c r="A12" s="29" t="s">
        <v>31</v>
      </c>
      <c r="B12" s="29"/>
      <c r="C12" s="30">
        <v>0.3</v>
      </c>
      <c r="D12" s="30"/>
      <c r="E12" s="30"/>
      <c r="F12" s="30"/>
      <c r="G12" s="30"/>
      <c r="H12" s="30"/>
      <c r="I12" s="30"/>
      <c r="J12" s="30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7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7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  <c r="Q14" s="23"/>
    </row>
    <row r="15" spans="1:17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7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8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8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8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8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  <c r="R20" s="23"/>
    </row>
    <row r="21" spans="1:18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8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8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8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8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8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8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8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8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8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8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8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F1" workbookViewId="0">
      <selection activeCell="J14" sqref="J14"/>
    </sheetView>
  </sheetViews>
  <sheetFormatPr baseColWidth="10" defaultRowHeight="15.75" x14ac:dyDescent="0.25"/>
  <cols>
    <col min="1" max="1" width="6.28515625" style="1" customWidth="1"/>
    <col min="2" max="2" width="26.7109375" style="1" customWidth="1"/>
    <col min="3" max="5" width="9.42578125" style="1" bestFit="1" customWidth="1"/>
    <col min="6" max="6" width="10.7109375" style="1" bestFit="1" customWidth="1"/>
    <col min="7" max="8" width="9.42578125" style="1" bestFit="1" customWidth="1"/>
    <col min="9" max="9" width="9.7109375" style="1" bestFit="1" customWidth="1"/>
    <col min="10" max="10" width="11.28515625" style="1" customWidth="1"/>
    <col min="11" max="11" width="10" style="1" bestFit="1" customWidth="1"/>
    <col min="12" max="12" width="8" style="1" customWidth="1"/>
    <col min="13" max="13" width="12" style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11.85546875" style="1" bestFit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32"/>
    </row>
    <row r="10" spans="1:24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33"/>
    </row>
    <row r="11" spans="1:24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5.75" customHeight="1" thickTop="1" thickBot="1" x14ac:dyDescent="0.3">
      <c r="A12" s="29" t="s">
        <v>31</v>
      </c>
      <c r="B12" s="29"/>
      <c r="C12" s="30"/>
      <c r="D12" s="30"/>
      <c r="E12" s="30"/>
      <c r="F12" s="30"/>
      <c r="G12" s="30"/>
      <c r="H12" s="30"/>
      <c r="I12" s="30"/>
      <c r="J12" s="30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100</v>
      </c>
      <c r="B14" s="3" t="str">
        <f t="shared" ref="B14:B33" si="0">IF(ISERROR(VLOOKUP(A14,datosestudiantes,2,FALSE)),"No existe",VLOOKUP(A14,datosestudiantes,2,FALSE))</f>
        <v>No existe</v>
      </c>
      <c r="C14" s="11" t="str">
        <f>IF(ISERROR(VLOOKUP(A14,datosestudiantes3,FALSE)),"No existe",VLOOKUP(A14:datosestudiantes,3,FALSE))</f>
        <v>No existe</v>
      </c>
      <c r="D14" s="11" t="str">
        <f>IF(ISERROR(VLOOKUP(A14,datosestudiantes,4,FALSE)),"No existe",VLOOKUP(A14,datosestudiantes,4,FALSE))</f>
        <v>No existe</v>
      </c>
      <c r="E14" s="11" t="str">
        <f>IF(ISERROR(VLOOKUP(A14,datosestudiantes,5,FALSE)),"No existe",VLOOKUP(A14,datosestudiantes,5,FALSE))</f>
        <v>No existe</v>
      </c>
      <c r="F14" s="13" t="str">
        <f>IF(ISERROR(VLOOKUP(A14,datosestudiantes,6,FALSE)),"No esxiste",VLOOKUP(A1,datosestudiantes,6,FALSE))</f>
        <v>No esxiste</v>
      </c>
      <c r="G14" s="11" t="str">
        <f>IF(ISERROR(VLOOKUP(A14,datosestudiantes,7,FALSE)),"No existe",VLOOKUP(A14,datosempleados,7,FALSE))</f>
        <v>No existe</v>
      </c>
      <c r="H14" s="11" t="str">
        <f>IF(ISERROR(VLOOKUP(A14,datosestudiantes,8,FALSE)),"No existe",VLOOKUP(A14,datosestudiantes,8,FALSE))</f>
        <v>No existe</v>
      </c>
      <c r="I14" s="13" t="str">
        <f>IF(ISERROR(VLOOKUP(A14,datosestudiantes,9,FALSE)),"No existe",VLOOKUP(A14,datosestudiantes,9,FALSE))</f>
        <v>No existe</v>
      </c>
      <c r="J14" s="13" t="str">
        <f>IF(ISERROR(VLOOKUP(A14,datosempleados,10,FALSE)),"No existe",VLOOKUP(A14,datosempleados,10,FALSE))</f>
        <v>No existe</v>
      </c>
      <c r="K14" s="13"/>
      <c r="L14" s="13"/>
      <c r="M14" s="11"/>
      <c r="N14" s="12"/>
      <c r="O14" s="11"/>
      <c r="P14" s="12"/>
      <c r="Q14" s="13"/>
      <c r="R14" s="12"/>
      <c r="S14" s="13"/>
      <c r="T14" s="12"/>
      <c r="U14" s="11"/>
      <c r="V14" s="12"/>
      <c r="W14" s="12"/>
      <c r="X14" s="21"/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ref="C15:C33" si="1">VLOOKUP(A15,datosestudiantes,3,FALSE)</f>
        <v>4</v>
      </c>
      <c r="D15" s="11">
        <f t="shared" ref="D15:D33" si="2">VLOOKUP(A15,datosestudiantes,4,FALSE)</f>
        <v>4.0999999999999996</v>
      </c>
      <c r="E15" s="11">
        <f t="shared" ref="E15:E33" si="3">VLOOKUP(A15,datosestudiantes,4,FALSE)</f>
        <v>4.0999999999999996</v>
      </c>
      <c r="F15" s="11">
        <f>VLOOKUP(A15,datosestudiantes,5,FALSE)</f>
        <v>3.8</v>
      </c>
      <c r="G15" s="11">
        <f t="shared" ref="G15:G33" si="4">VLOOKUP(A15,datosestudiantes,6,FALSE)</f>
        <v>2.2000000000000002</v>
      </c>
      <c r="H15" s="11">
        <f t="shared" ref="H15:H33" si="5">VLOOKUP(A15,datosestudiantes,7,FALSE)</f>
        <v>1.9</v>
      </c>
      <c r="I15" s="13">
        <f t="shared" ref="I15:I33" si="6">VLOOKUP(A15,datosestudiantes,8,FALSE)</f>
        <v>3</v>
      </c>
      <c r="J15" s="13">
        <f t="shared" ref="J15:J33" si="7">VLOOKUP(A15,datosestudiantes,9,FALSE)</f>
        <v>4.8</v>
      </c>
      <c r="K15" s="13">
        <f>SUM(C15:J15)/8</f>
        <v>3.4874999999999998</v>
      </c>
      <c r="L15" s="13">
        <f>K15*$L$13</f>
        <v>1.0462499999999999</v>
      </c>
      <c r="M15" s="13">
        <f t="shared" ref="M15:M33" si="8">VLOOKUP(A15,datosestudiantes,11,FALSE)</f>
        <v>4.5999999999999996</v>
      </c>
      <c r="N15" s="12">
        <f>M15*$N$13</f>
        <v>0.91999999999999993</v>
      </c>
      <c r="O15" s="13">
        <f t="shared" ref="O15:O33" si="9">VLOOKUP(A15,datosestudiantes,12,FALSE)</f>
        <v>3.2</v>
      </c>
      <c r="P15" s="12">
        <f>O15*$P$13</f>
        <v>0.64000000000000012</v>
      </c>
      <c r="Q15" s="13">
        <f t="shared" ref="Q15:Q33" si="10">VLOOKUP(A15,datosestudiantes,13,FALSE)</f>
        <v>2.5</v>
      </c>
      <c r="R15" s="12">
        <f>Q15*$R$13</f>
        <v>0.25</v>
      </c>
      <c r="S15" s="13">
        <f t="shared" ref="S15:S33" si="11">VLOOKUP(A15,datosestudiantes,14,FALSE)</f>
        <v>4.2</v>
      </c>
      <c r="T15" s="12">
        <f>S15*$T$13</f>
        <v>0.42000000000000004</v>
      </c>
      <c r="U15" s="14">
        <f t="shared" ref="U15:U33" si="12">VLOOKUP(A15,datosestudiantes,14,FALSE)</f>
        <v>4.2</v>
      </c>
      <c r="V15" s="12">
        <f>U15*$V$13</f>
        <v>0.42000000000000004</v>
      </c>
      <c r="W15" s="12">
        <f>(T15+R15+P15+N15+L15)</f>
        <v>3.2762500000000001</v>
      </c>
      <c r="X15" s="21" t="str">
        <f>IF(W15&gt;3,"PASA","HABILITA")</f>
        <v>PASA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3.8</v>
      </c>
      <c r="F16" s="13">
        <f t="shared" ref="F16:F33" si="13">VLOOKUP(A16,datosestudiantes,5,FALSE)</f>
        <v>4.2</v>
      </c>
      <c r="G16" s="11">
        <f t="shared" si="4"/>
        <v>4</v>
      </c>
      <c r="H16" s="11">
        <f t="shared" si="5"/>
        <v>5</v>
      </c>
      <c r="I16" s="13">
        <f t="shared" si="6"/>
        <v>5</v>
      </c>
      <c r="J16" s="13">
        <f t="shared" si="7"/>
        <v>5</v>
      </c>
      <c r="K16" s="13">
        <f t="shared" ref="K16:K33" si="14">SUM(C16:J16)/8</f>
        <v>4.4124999999999996</v>
      </c>
      <c r="L16" s="13">
        <f t="shared" ref="L16:L32" si="15">K16*$L$13</f>
        <v>1.3237499999999998</v>
      </c>
      <c r="M16" s="13">
        <f t="shared" si="8"/>
        <v>4.5</v>
      </c>
      <c r="N16" s="12">
        <f t="shared" ref="N16:N33" si="16">M16*$N$13</f>
        <v>0.9</v>
      </c>
      <c r="O16" s="13">
        <f t="shared" si="9"/>
        <v>4.5999999999999996</v>
      </c>
      <c r="P16" s="12">
        <f t="shared" ref="P16:P33" si="17">O16*$P$13</f>
        <v>0.91999999999999993</v>
      </c>
      <c r="Q16" s="13">
        <f t="shared" si="10"/>
        <v>3.8</v>
      </c>
      <c r="R16" s="12">
        <f t="shared" ref="R16:R33" si="18">Q16*$R$13</f>
        <v>0.38</v>
      </c>
      <c r="S16" s="13">
        <f t="shared" si="11"/>
        <v>4.5</v>
      </c>
      <c r="T16" s="12">
        <f t="shared" ref="T16:T33" si="19">S16*$T$13</f>
        <v>0.45</v>
      </c>
      <c r="U16" s="14">
        <f t="shared" si="12"/>
        <v>4.5</v>
      </c>
      <c r="V16" s="12">
        <f t="shared" ref="V16:V33" si="20">U16*$V$13</f>
        <v>0.45</v>
      </c>
      <c r="W16" s="12">
        <f t="shared" ref="W16:W33" si="21">(T16+R16+P16+N16+L16)</f>
        <v>3.9737499999999999</v>
      </c>
      <c r="X16" s="21" t="str">
        <f t="shared" ref="X16:X33" si="22">IF(W16&gt;3,"PASA","HABILITA")</f>
        <v>PASA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</v>
      </c>
      <c r="F17" s="13">
        <f t="shared" si="13"/>
        <v>4.8</v>
      </c>
      <c r="G17" s="11">
        <f t="shared" si="4"/>
        <v>5</v>
      </c>
      <c r="H17" s="11">
        <f t="shared" si="5"/>
        <v>2.5</v>
      </c>
      <c r="I17" s="13">
        <f t="shared" si="6"/>
        <v>3.9</v>
      </c>
      <c r="J17" s="13">
        <f t="shared" si="7"/>
        <v>3.5</v>
      </c>
      <c r="K17" s="13">
        <f t="shared" si="14"/>
        <v>3.9</v>
      </c>
      <c r="L17" s="13">
        <f t="shared" si="15"/>
        <v>1.17</v>
      </c>
      <c r="M17" s="13">
        <f t="shared" si="8"/>
        <v>2.9</v>
      </c>
      <c r="N17" s="12">
        <f t="shared" si="16"/>
        <v>0.57999999999999996</v>
      </c>
      <c r="O17" s="13">
        <f t="shared" si="9"/>
        <v>3</v>
      </c>
      <c r="P17" s="12">
        <f t="shared" si="17"/>
        <v>0.60000000000000009</v>
      </c>
      <c r="Q17" s="13">
        <f t="shared" si="10"/>
        <v>4.5</v>
      </c>
      <c r="R17" s="12">
        <f t="shared" si="18"/>
        <v>0.45</v>
      </c>
      <c r="S17" s="13">
        <f t="shared" si="11"/>
        <v>1</v>
      </c>
      <c r="T17" s="12">
        <f t="shared" si="19"/>
        <v>0.1</v>
      </c>
      <c r="U17" s="14">
        <f t="shared" si="12"/>
        <v>1</v>
      </c>
      <c r="V17" s="12">
        <f t="shared" si="20"/>
        <v>0.1</v>
      </c>
      <c r="W17" s="12">
        <f t="shared" si="21"/>
        <v>2.9</v>
      </c>
      <c r="X17" s="21" t="str">
        <f t="shared" si="22"/>
        <v>HABILITA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3.9</v>
      </c>
      <c r="F18" s="13">
        <f t="shared" si="13"/>
        <v>5</v>
      </c>
      <c r="G18" s="11">
        <f t="shared" si="4"/>
        <v>4.8</v>
      </c>
      <c r="H18" s="11">
        <f t="shared" si="5"/>
        <v>4.3</v>
      </c>
      <c r="I18" s="13">
        <f t="shared" si="6"/>
        <v>0</v>
      </c>
      <c r="J18" s="13">
        <f t="shared" si="7"/>
        <v>2.2999999999999998</v>
      </c>
      <c r="K18" s="13">
        <f t="shared" si="14"/>
        <v>3.6500000000000004</v>
      </c>
      <c r="L18" s="13">
        <f t="shared" si="15"/>
        <v>1.095</v>
      </c>
      <c r="M18" s="13">
        <f t="shared" si="8"/>
        <v>3.2</v>
      </c>
      <c r="N18" s="12">
        <f t="shared" si="16"/>
        <v>0.64000000000000012</v>
      </c>
      <c r="O18" s="13">
        <f t="shared" si="9"/>
        <v>5</v>
      </c>
      <c r="P18" s="12">
        <f t="shared" si="17"/>
        <v>1</v>
      </c>
      <c r="Q18" s="13">
        <f t="shared" si="10"/>
        <v>4.5</v>
      </c>
      <c r="R18" s="12">
        <f t="shared" si="18"/>
        <v>0.45</v>
      </c>
      <c r="S18" s="13">
        <f t="shared" si="11"/>
        <v>5</v>
      </c>
      <c r="T18" s="12">
        <f t="shared" si="19"/>
        <v>0.5</v>
      </c>
      <c r="U18" s="14">
        <f t="shared" si="12"/>
        <v>5</v>
      </c>
      <c r="V18" s="12">
        <f t="shared" si="20"/>
        <v>0.5</v>
      </c>
      <c r="W18" s="12">
        <f t="shared" si="21"/>
        <v>3.6849999999999996</v>
      </c>
      <c r="X18" s="21" t="str">
        <f t="shared" si="22"/>
        <v>PASA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2.4</v>
      </c>
      <c r="F19" s="13">
        <f t="shared" si="13"/>
        <v>3.5</v>
      </c>
      <c r="G19" s="11">
        <f t="shared" si="4"/>
        <v>4.5</v>
      </c>
      <c r="H19" s="11">
        <f t="shared" si="5"/>
        <v>4.5</v>
      </c>
      <c r="I19" s="13">
        <f t="shared" si="6"/>
        <v>5</v>
      </c>
      <c r="J19" s="13">
        <f t="shared" si="7"/>
        <v>2.9</v>
      </c>
      <c r="K19" s="13">
        <f t="shared" si="14"/>
        <v>3.55</v>
      </c>
      <c r="L19" s="13">
        <f t="shared" si="15"/>
        <v>1.0649999999999999</v>
      </c>
      <c r="M19" s="13">
        <f t="shared" si="8"/>
        <v>4.9000000000000004</v>
      </c>
      <c r="N19" s="12">
        <f t="shared" si="16"/>
        <v>0.98000000000000009</v>
      </c>
      <c r="O19" s="13">
        <f t="shared" si="9"/>
        <v>4.3</v>
      </c>
      <c r="P19" s="12">
        <f t="shared" si="17"/>
        <v>0.86</v>
      </c>
      <c r="Q19" s="13">
        <f t="shared" si="10"/>
        <v>4.5</v>
      </c>
      <c r="R19" s="12">
        <f t="shared" si="18"/>
        <v>0.45</v>
      </c>
      <c r="S19" s="13">
        <f t="shared" si="11"/>
        <v>5</v>
      </c>
      <c r="T19" s="12">
        <f t="shared" si="19"/>
        <v>0.5</v>
      </c>
      <c r="U19" s="14">
        <f t="shared" si="12"/>
        <v>5</v>
      </c>
      <c r="V19" s="12">
        <f t="shared" si="20"/>
        <v>0.5</v>
      </c>
      <c r="W19" s="12">
        <f t="shared" si="21"/>
        <v>3.855</v>
      </c>
      <c r="X19" s="21" t="str">
        <f t="shared" si="22"/>
        <v>PASA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5</v>
      </c>
      <c r="F20" s="13">
        <f t="shared" si="13"/>
        <v>2.2999999999999998</v>
      </c>
      <c r="G20" s="11">
        <f t="shared" si="4"/>
        <v>5</v>
      </c>
      <c r="H20" s="11">
        <f t="shared" si="5"/>
        <v>3.8</v>
      </c>
      <c r="I20" s="13">
        <f t="shared" si="6"/>
        <v>4.8</v>
      </c>
      <c r="J20" s="13">
        <f t="shared" si="7"/>
        <v>4.5999999999999996</v>
      </c>
      <c r="K20" s="13">
        <f t="shared" si="14"/>
        <v>4.4375</v>
      </c>
      <c r="L20" s="13">
        <f t="shared" si="15"/>
        <v>1.33125</v>
      </c>
      <c r="M20" s="13">
        <f t="shared" si="8"/>
        <v>2</v>
      </c>
      <c r="N20" s="12">
        <f t="shared" si="16"/>
        <v>0.4</v>
      </c>
      <c r="O20" s="13">
        <f t="shared" si="9"/>
        <v>5</v>
      </c>
      <c r="P20" s="12">
        <f t="shared" si="17"/>
        <v>1</v>
      </c>
      <c r="Q20" s="13">
        <f t="shared" si="10"/>
        <v>3.9</v>
      </c>
      <c r="R20" s="12">
        <f t="shared" si="18"/>
        <v>0.39</v>
      </c>
      <c r="S20" s="13">
        <f t="shared" si="11"/>
        <v>2</v>
      </c>
      <c r="T20" s="12">
        <f t="shared" si="19"/>
        <v>0.2</v>
      </c>
      <c r="U20" s="14">
        <f t="shared" si="12"/>
        <v>2</v>
      </c>
      <c r="V20" s="12">
        <f t="shared" si="20"/>
        <v>0.2</v>
      </c>
      <c r="W20" s="12">
        <f t="shared" si="21"/>
        <v>3.32125</v>
      </c>
      <c r="X20" s="21" t="str">
        <f t="shared" si="22"/>
        <v>PASA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2.2999999999999998</v>
      </c>
      <c r="F21" s="13">
        <f t="shared" si="13"/>
        <v>2.9</v>
      </c>
      <c r="G21" s="11">
        <f t="shared" si="4"/>
        <v>1.9</v>
      </c>
      <c r="H21" s="11">
        <f t="shared" si="5"/>
        <v>0</v>
      </c>
      <c r="I21" s="13">
        <f t="shared" si="6"/>
        <v>1.6</v>
      </c>
      <c r="J21" s="13">
        <f t="shared" si="7"/>
        <v>1</v>
      </c>
      <c r="K21" s="13">
        <f t="shared" si="14"/>
        <v>1.8499999999999999</v>
      </c>
      <c r="L21" s="13">
        <f t="shared" si="15"/>
        <v>0.55499999999999994</v>
      </c>
      <c r="M21" s="13">
        <f t="shared" si="8"/>
        <v>3</v>
      </c>
      <c r="N21" s="12">
        <f t="shared" si="16"/>
        <v>0.60000000000000009</v>
      </c>
      <c r="O21" s="13">
        <f t="shared" si="9"/>
        <v>3.9</v>
      </c>
      <c r="P21" s="12">
        <f t="shared" si="17"/>
        <v>0.78</v>
      </c>
      <c r="Q21" s="13">
        <f t="shared" si="10"/>
        <v>3</v>
      </c>
      <c r="R21" s="12">
        <f t="shared" si="18"/>
        <v>0.30000000000000004</v>
      </c>
      <c r="S21" s="13">
        <f t="shared" si="11"/>
        <v>3.5</v>
      </c>
      <c r="T21" s="12">
        <f t="shared" si="19"/>
        <v>0.35000000000000003</v>
      </c>
      <c r="U21" s="14">
        <f t="shared" si="12"/>
        <v>3.5</v>
      </c>
      <c r="V21" s="12">
        <f t="shared" si="20"/>
        <v>0.35000000000000003</v>
      </c>
      <c r="W21" s="12">
        <f t="shared" si="21"/>
        <v>2.585</v>
      </c>
      <c r="X21" s="21" t="str">
        <f t="shared" si="22"/>
        <v>HABILITA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3.9</v>
      </c>
      <c r="F22" s="13">
        <f t="shared" si="13"/>
        <v>4.2</v>
      </c>
      <c r="G22" s="11">
        <f t="shared" si="4"/>
        <v>4</v>
      </c>
      <c r="H22" s="11">
        <f t="shared" si="5"/>
        <v>1</v>
      </c>
      <c r="I22" s="13">
        <f t="shared" si="6"/>
        <v>5</v>
      </c>
      <c r="J22" s="13">
        <f t="shared" si="7"/>
        <v>3.2</v>
      </c>
      <c r="K22" s="13">
        <f t="shared" si="14"/>
        <v>3.15</v>
      </c>
      <c r="L22" s="13">
        <f t="shared" si="15"/>
        <v>0.94499999999999995</v>
      </c>
      <c r="M22" s="13">
        <f t="shared" si="8"/>
        <v>2.5</v>
      </c>
      <c r="N22" s="12">
        <f t="shared" si="16"/>
        <v>0.5</v>
      </c>
      <c r="O22" s="13">
        <f t="shared" si="9"/>
        <v>1.3</v>
      </c>
      <c r="P22" s="12">
        <f t="shared" si="17"/>
        <v>0.26</v>
      </c>
      <c r="Q22" s="13">
        <f t="shared" si="10"/>
        <v>3.1</v>
      </c>
      <c r="R22" s="12">
        <f t="shared" si="18"/>
        <v>0.31000000000000005</v>
      </c>
      <c r="S22" s="13">
        <f t="shared" si="11"/>
        <v>2.2999999999999998</v>
      </c>
      <c r="T22" s="12">
        <f t="shared" si="19"/>
        <v>0.22999999999999998</v>
      </c>
      <c r="U22" s="14">
        <f t="shared" si="12"/>
        <v>2.2999999999999998</v>
      </c>
      <c r="V22" s="12">
        <f t="shared" si="20"/>
        <v>0.22999999999999998</v>
      </c>
      <c r="W22" s="12">
        <f t="shared" si="21"/>
        <v>2.2450000000000001</v>
      </c>
      <c r="X22" s="21" t="str">
        <f t="shared" si="22"/>
        <v>HABILITA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4.9000000000000004</v>
      </c>
      <c r="F23" s="13">
        <f t="shared" si="13"/>
        <v>4.5</v>
      </c>
      <c r="G23" s="11">
        <f t="shared" si="4"/>
        <v>5</v>
      </c>
      <c r="H23" s="11">
        <f t="shared" si="5"/>
        <v>3.5</v>
      </c>
      <c r="I23" s="13">
        <f t="shared" si="6"/>
        <v>4.3</v>
      </c>
      <c r="J23" s="13">
        <f t="shared" si="7"/>
        <v>5</v>
      </c>
      <c r="K23" s="13">
        <f t="shared" si="14"/>
        <v>4.3875000000000002</v>
      </c>
      <c r="L23" s="13">
        <f t="shared" si="15"/>
        <v>1.3162499999999999</v>
      </c>
      <c r="M23" s="13">
        <f t="shared" si="8"/>
        <v>3.8</v>
      </c>
      <c r="N23" s="12">
        <f t="shared" si="16"/>
        <v>0.76</v>
      </c>
      <c r="O23" s="13">
        <f t="shared" si="9"/>
        <v>5</v>
      </c>
      <c r="P23" s="12">
        <f t="shared" si="17"/>
        <v>1</v>
      </c>
      <c r="Q23" s="13">
        <f t="shared" si="10"/>
        <v>5</v>
      </c>
      <c r="R23" s="12">
        <f t="shared" si="18"/>
        <v>0.5</v>
      </c>
      <c r="S23" s="13">
        <f t="shared" si="11"/>
        <v>4.8</v>
      </c>
      <c r="T23" s="12">
        <f t="shared" si="19"/>
        <v>0.48</v>
      </c>
      <c r="U23" s="14">
        <f t="shared" si="12"/>
        <v>4.8</v>
      </c>
      <c r="V23" s="12">
        <f t="shared" si="20"/>
        <v>0.48</v>
      </c>
      <c r="W23" s="12">
        <f t="shared" si="21"/>
        <v>4.0562500000000004</v>
      </c>
      <c r="X23" s="21" t="str">
        <f t="shared" si="22"/>
        <v>PASA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4.8</v>
      </c>
      <c r="F24" s="13">
        <f t="shared" si="13"/>
        <v>4.9000000000000004</v>
      </c>
      <c r="G24" s="11">
        <f t="shared" si="4"/>
        <v>3.6</v>
      </c>
      <c r="H24" s="11">
        <f t="shared" si="5"/>
        <v>5</v>
      </c>
      <c r="I24" s="13">
        <f t="shared" si="6"/>
        <v>3.5</v>
      </c>
      <c r="J24" s="13">
        <f t="shared" si="7"/>
        <v>4.8</v>
      </c>
      <c r="K24" s="13">
        <f t="shared" si="14"/>
        <v>4.0374999999999996</v>
      </c>
      <c r="L24" s="13">
        <f t="shared" si="15"/>
        <v>1.2112499999999999</v>
      </c>
      <c r="M24" s="13">
        <f t="shared" si="8"/>
        <v>4.5</v>
      </c>
      <c r="N24" s="12">
        <f t="shared" si="16"/>
        <v>0.9</v>
      </c>
      <c r="O24" s="13">
        <f t="shared" si="9"/>
        <v>5</v>
      </c>
      <c r="P24" s="12">
        <f t="shared" si="17"/>
        <v>1</v>
      </c>
      <c r="Q24" s="13">
        <f t="shared" si="10"/>
        <v>4.3</v>
      </c>
      <c r="R24" s="12">
        <f t="shared" si="18"/>
        <v>0.43</v>
      </c>
      <c r="S24" s="13">
        <f t="shared" si="11"/>
        <v>4.5999999999999996</v>
      </c>
      <c r="T24" s="12">
        <f t="shared" si="19"/>
        <v>0.45999999999999996</v>
      </c>
      <c r="U24" s="14">
        <f t="shared" si="12"/>
        <v>4.5999999999999996</v>
      </c>
      <c r="V24" s="12">
        <f t="shared" si="20"/>
        <v>0.45999999999999996</v>
      </c>
      <c r="W24" s="12">
        <f t="shared" si="21"/>
        <v>4.0012499999999998</v>
      </c>
      <c r="X24" s="21" t="str">
        <f t="shared" si="22"/>
        <v>PASA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2.6</v>
      </c>
      <c r="F25" s="13">
        <f t="shared" si="13"/>
        <v>5</v>
      </c>
      <c r="G25" s="11">
        <f t="shared" si="4"/>
        <v>4.5</v>
      </c>
      <c r="H25" s="11">
        <f t="shared" si="5"/>
        <v>5</v>
      </c>
      <c r="I25" s="13">
        <f t="shared" si="6"/>
        <v>4.0999999999999996</v>
      </c>
      <c r="J25" s="13">
        <f t="shared" si="7"/>
        <v>3.8</v>
      </c>
      <c r="K25" s="13">
        <f t="shared" si="14"/>
        <v>3.6</v>
      </c>
      <c r="L25" s="13">
        <f t="shared" si="15"/>
        <v>1.08</v>
      </c>
      <c r="M25" s="13">
        <f t="shared" si="8"/>
        <v>4.5</v>
      </c>
      <c r="N25" s="12">
        <f t="shared" si="16"/>
        <v>0.9</v>
      </c>
      <c r="O25" s="13">
        <f t="shared" si="9"/>
        <v>4</v>
      </c>
      <c r="P25" s="12">
        <f t="shared" si="17"/>
        <v>0.8</v>
      </c>
      <c r="Q25" s="13">
        <f t="shared" si="10"/>
        <v>3.5</v>
      </c>
      <c r="R25" s="12">
        <f t="shared" si="18"/>
        <v>0.35000000000000003</v>
      </c>
      <c r="S25" s="13">
        <f t="shared" si="11"/>
        <v>4.8</v>
      </c>
      <c r="T25" s="12">
        <f t="shared" si="19"/>
        <v>0.48</v>
      </c>
      <c r="U25" s="14">
        <f t="shared" si="12"/>
        <v>4.8</v>
      </c>
      <c r="V25" s="12">
        <f t="shared" si="20"/>
        <v>0.48</v>
      </c>
      <c r="W25" s="12">
        <f t="shared" si="21"/>
        <v>3.6100000000000003</v>
      </c>
      <c r="X25" s="21" t="str">
        <f t="shared" si="22"/>
        <v>PASA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3">
        <f t="shared" si="13"/>
        <v>5</v>
      </c>
      <c r="G26" s="11">
        <f t="shared" si="4"/>
        <v>2.9</v>
      </c>
      <c r="H26" s="11">
        <f t="shared" si="5"/>
        <v>5</v>
      </c>
      <c r="I26" s="13">
        <f t="shared" si="6"/>
        <v>3.8</v>
      </c>
      <c r="J26" s="13">
        <f t="shared" si="7"/>
        <v>4.2</v>
      </c>
      <c r="K26" s="13">
        <f t="shared" si="14"/>
        <v>4.4874999999999998</v>
      </c>
      <c r="L26" s="13">
        <f t="shared" si="15"/>
        <v>1.3462499999999999</v>
      </c>
      <c r="M26" s="13">
        <f t="shared" si="8"/>
        <v>4.5</v>
      </c>
      <c r="N26" s="12">
        <f t="shared" si="16"/>
        <v>0.9</v>
      </c>
      <c r="O26" s="13">
        <f t="shared" si="9"/>
        <v>4</v>
      </c>
      <c r="P26" s="12">
        <f t="shared" si="17"/>
        <v>0.8</v>
      </c>
      <c r="Q26" s="13">
        <f t="shared" si="10"/>
        <v>4.0999999999999996</v>
      </c>
      <c r="R26" s="12">
        <f t="shared" si="18"/>
        <v>0.41</v>
      </c>
      <c r="S26" s="13">
        <f t="shared" si="11"/>
        <v>3.1</v>
      </c>
      <c r="T26" s="12">
        <f t="shared" si="19"/>
        <v>0.31000000000000005</v>
      </c>
      <c r="U26" s="14">
        <f t="shared" si="12"/>
        <v>3.1</v>
      </c>
      <c r="V26" s="12">
        <f t="shared" si="20"/>
        <v>0.31000000000000005</v>
      </c>
      <c r="W26" s="12">
        <f t="shared" si="21"/>
        <v>3.7662499999999999</v>
      </c>
      <c r="X26" s="21" t="str">
        <f t="shared" si="22"/>
        <v>PASA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4.5</v>
      </c>
      <c r="F27" s="13">
        <f t="shared" si="13"/>
        <v>5</v>
      </c>
      <c r="G27" s="11">
        <f t="shared" si="4"/>
        <v>3.2</v>
      </c>
      <c r="H27" s="11">
        <f t="shared" si="5"/>
        <v>4.5</v>
      </c>
      <c r="I27" s="13">
        <f t="shared" si="6"/>
        <v>4</v>
      </c>
      <c r="J27" s="13">
        <f t="shared" si="7"/>
        <v>4.8</v>
      </c>
      <c r="K27" s="13">
        <f t="shared" si="14"/>
        <v>4.4375</v>
      </c>
      <c r="L27" s="13">
        <f t="shared" si="15"/>
        <v>1.33125</v>
      </c>
      <c r="M27" s="13">
        <f t="shared" si="8"/>
        <v>3.9</v>
      </c>
      <c r="N27" s="12">
        <f t="shared" si="16"/>
        <v>0.78</v>
      </c>
      <c r="O27" s="13">
        <f t="shared" si="9"/>
        <v>3.6</v>
      </c>
      <c r="P27" s="12">
        <f t="shared" si="17"/>
        <v>0.72000000000000008</v>
      </c>
      <c r="Q27" s="13">
        <f t="shared" si="10"/>
        <v>3.8</v>
      </c>
      <c r="R27" s="12">
        <f t="shared" si="18"/>
        <v>0.38</v>
      </c>
      <c r="S27" s="13">
        <f t="shared" si="11"/>
        <v>5</v>
      </c>
      <c r="T27" s="12">
        <f t="shared" si="19"/>
        <v>0.5</v>
      </c>
      <c r="U27" s="14">
        <f t="shared" si="12"/>
        <v>5</v>
      </c>
      <c r="V27" s="12">
        <f t="shared" si="20"/>
        <v>0.5</v>
      </c>
      <c r="W27" s="12">
        <f t="shared" si="21"/>
        <v>3.7112499999999997</v>
      </c>
      <c r="X27" s="21" t="str">
        <f t="shared" si="22"/>
        <v>PASA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4.2</v>
      </c>
      <c r="F28" s="13">
        <f t="shared" si="13"/>
        <v>4.5</v>
      </c>
      <c r="G28" s="11">
        <f t="shared" si="4"/>
        <v>2.5</v>
      </c>
      <c r="H28" s="11">
        <f t="shared" si="5"/>
        <v>5</v>
      </c>
      <c r="I28" s="13">
        <f t="shared" si="6"/>
        <v>3.9</v>
      </c>
      <c r="J28" s="13">
        <f t="shared" si="7"/>
        <v>5</v>
      </c>
      <c r="K28" s="13">
        <f t="shared" si="14"/>
        <v>4.2874999999999996</v>
      </c>
      <c r="L28" s="13">
        <f t="shared" si="15"/>
        <v>1.2862499999999999</v>
      </c>
      <c r="M28" s="13">
        <f t="shared" si="8"/>
        <v>0</v>
      </c>
      <c r="N28" s="12">
        <f t="shared" si="16"/>
        <v>0</v>
      </c>
      <c r="O28" s="13">
        <f t="shared" si="9"/>
        <v>3.1</v>
      </c>
      <c r="P28" s="12">
        <f t="shared" si="17"/>
        <v>0.62000000000000011</v>
      </c>
      <c r="Q28" s="13">
        <f t="shared" si="10"/>
        <v>4</v>
      </c>
      <c r="R28" s="12">
        <f t="shared" si="18"/>
        <v>0.4</v>
      </c>
      <c r="S28" s="13">
        <f t="shared" si="11"/>
        <v>4.3</v>
      </c>
      <c r="T28" s="12">
        <f t="shared" si="19"/>
        <v>0.43</v>
      </c>
      <c r="U28" s="14">
        <f t="shared" si="12"/>
        <v>4.3</v>
      </c>
      <c r="V28" s="12">
        <f t="shared" si="20"/>
        <v>0.43</v>
      </c>
      <c r="W28" s="12">
        <f t="shared" si="21"/>
        <v>2.7362500000000001</v>
      </c>
      <c r="X28" s="21" t="str">
        <f t="shared" si="22"/>
        <v>HABILITA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3.2</v>
      </c>
      <c r="F29" s="13">
        <f t="shared" si="13"/>
        <v>4.9000000000000004</v>
      </c>
      <c r="G29" s="11">
        <f t="shared" si="4"/>
        <v>3.5</v>
      </c>
      <c r="H29" s="11">
        <f t="shared" si="5"/>
        <v>3.9</v>
      </c>
      <c r="I29" s="13">
        <f t="shared" si="6"/>
        <v>4.5</v>
      </c>
      <c r="J29" s="13">
        <f t="shared" si="7"/>
        <v>3.5</v>
      </c>
      <c r="K29" s="13">
        <f t="shared" si="14"/>
        <v>3.95</v>
      </c>
      <c r="L29" s="13">
        <f t="shared" si="15"/>
        <v>1.1850000000000001</v>
      </c>
      <c r="M29" s="13">
        <f t="shared" si="8"/>
        <v>4.8</v>
      </c>
      <c r="N29" s="12">
        <f t="shared" si="16"/>
        <v>0.96</v>
      </c>
      <c r="O29" s="13">
        <f t="shared" si="9"/>
        <v>3.7</v>
      </c>
      <c r="P29" s="12">
        <f t="shared" si="17"/>
        <v>0.7400000000000001</v>
      </c>
      <c r="Q29" s="13">
        <f t="shared" si="10"/>
        <v>3.9</v>
      </c>
      <c r="R29" s="12">
        <f t="shared" si="18"/>
        <v>0.39</v>
      </c>
      <c r="S29" s="13">
        <f t="shared" si="11"/>
        <v>3.5</v>
      </c>
      <c r="T29" s="12">
        <f t="shared" si="19"/>
        <v>0.35000000000000003</v>
      </c>
      <c r="U29" s="14">
        <f t="shared" si="12"/>
        <v>3.5</v>
      </c>
      <c r="V29" s="12">
        <f t="shared" si="20"/>
        <v>0.35000000000000003</v>
      </c>
      <c r="W29" s="12">
        <f t="shared" si="21"/>
        <v>3.625</v>
      </c>
      <c r="X29" s="21" t="str">
        <f t="shared" si="22"/>
        <v>PASA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5</v>
      </c>
      <c r="F30" s="13">
        <f t="shared" si="13"/>
        <v>4.8</v>
      </c>
      <c r="G30" s="11">
        <f t="shared" si="4"/>
        <v>4</v>
      </c>
      <c r="H30" s="11">
        <f t="shared" si="5"/>
        <v>5</v>
      </c>
      <c r="I30" s="13">
        <f t="shared" si="6"/>
        <v>5</v>
      </c>
      <c r="J30" s="13">
        <f t="shared" si="7"/>
        <v>2.2999999999999998</v>
      </c>
      <c r="K30" s="13">
        <f t="shared" si="14"/>
        <v>4.375</v>
      </c>
      <c r="L30" s="13">
        <f t="shared" si="15"/>
        <v>1.3125</v>
      </c>
      <c r="M30" s="13">
        <f t="shared" si="8"/>
        <v>3.7</v>
      </c>
      <c r="N30" s="12">
        <f t="shared" si="16"/>
        <v>0.7400000000000001</v>
      </c>
      <c r="O30" s="13">
        <f t="shared" si="9"/>
        <v>4.5</v>
      </c>
      <c r="P30" s="12">
        <f t="shared" si="17"/>
        <v>0.9</v>
      </c>
      <c r="Q30" s="13">
        <f t="shared" si="10"/>
        <v>4.5</v>
      </c>
      <c r="R30" s="12">
        <f t="shared" si="18"/>
        <v>0.45</v>
      </c>
      <c r="S30" s="13">
        <f t="shared" si="11"/>
        <v>4.0999999999999996</v>
      </c>
      <c r="T30" s="12">
        <f t="shared" si="19"/>
        <v>0.41</v>
      </c>
      <c r="U30" s="14">
        <f t="shared" si="12"/>
        <v>4.0999999999999996</v>
      </c>
      <c r="V30" s="12">
        <f t="shared" si="20"/>
        <v>0.41</v>
      </c>
      <c r="W30" s="12">
        <f t="shared" si="21"/>
        <v>3.8125</v>
      </c>
      <c r="X30" s="21" t="str">
        <f t="shared" si="22"/>
        <v>PASA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4.8</v>
      </c>
      <c r="F31" s="13">
        <f t="shared" si="13"/>
        <v>4.5999999999999996</v>
      </c>
      <c r="G31" s="11">
        <f t="shared" si="4"/>
        <v>5</v>
      </c>
      <c r="H31" s="11">
        <f t="shared" si="5"/>
        <v>5</v>
      </c>
      <c r="I31" s="13">
        <f t="shared" si="6"/>
        <v>3.4</v>
      </c>
      <c r="J31" s="13">
        <f t="shared" si="7"/>
        <v>2.9</v>
      </c>
      <c r="K31" s="13">
        <f t="shared" si="14"/>
        <v>4.2874999999999996</v>
      </c>
      <c r="L31" s="13">
        <f t="shared" si="15"/>
        <v>1.2862499999999999</v>
      </c>
      <c r="M31" s="13">
        <f t="shared" si="8"/>
        <v>3.8</v>
      </c>
      <c r="N31" s="12">
        <f t="shared" si="16"/>
        <v>0.76</v>
      </c>
      <c r="O31" s="13">
        <f t="shared" si="9"/>
        <v>5</v>
      </c>
      <c r="P31" s="12">
        <f t="shared" si="17"/>
        <v>1</v>
      </c>
      <c r="Q31" s="13">
        <f t="shared" si="10"/>
        <v>5</v>
      </c>
      <c r="R31" s="12">
        <f t="shared" si="18"/>
        <v>0.5</v>
      </c>
      <c r="S31" s="13">
        <f t="shared" si="11"/>
        <v>3.8</v>
      </c>
      <c r="T31" s="12">
        <f t="shared" si="19"/>
        <v>0.38</v>
      </c>
      <c r="U31" s="14">
        <f t="shared" si="12"/>
        <v>3.8</v>
      </c>
      <c r="V31" s="12">
        <f t="shared" si="20"/>
        <v>0.38</v>
      </c>
      <c r="W31" s="12">
        <f t="shared" si="21"/>
        <v>3.9262499999999996</v>
      </c>
      <c r="X31" s="21" t="str">
        <f t="shared" si="22"/>
        <v>PASA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4.9000000000000004</v>
      </c>
      <c r="F32" s="13">
        <f t="shared" si="13"/>
        <v>4.2</v>
      </c>
      <c r="G32" s="11">
        <f t="shared" si="4"/>
        <v>4</v>
      </c>
      <c r="H32" s="11">
        <f t="shared" si="5"/>
        <v>4.8</v>
      </c>
      <c r="I32" s="13">
        <f t="shared" si="6"/>
        <v>5</v>
      </c>
      <c r="J32" s="13">
        <f t="shared" si="7"/>
        <v>4.5999999999999996</v>
      </c>
      <c r="K32" s="13">
        <f t="shared" si="14"/>
        <v>4.6749999999999998</v>
      </c>
      <c r="L32" s="13">
        <f t="shared" si="15"/>
        <v>1.4024999999999999</v>
      </c>
      <c r="M32" s="13">
        <f t="shared" si="8"/>
        <v>3.5</v>
      </c>
      <c r="N32" s="12">
        <f t="shared" si="16"/>
        <v>0.70000000000000007</v>
      </c>
      <c r="O32" s="13">
        <f t="shared" si="9"/>
        <v>5</v>
      </c>
      <c r="P32" s="12">
        <f t="shared" si="17"/>
        <v>1</v>
      </c>
      <c r="Q32" s="13">
        <f t="shared" si="10"/>
        <v>4</v>
      </c>
      <c r="R32" s="12">
        <f t="shared" si="18"/>
        <v>0.4</v>
      </c>
      <c r="S32" s="13">
        <f t="shared" si="11"/>
        <v>4</v>
      </c>
      <c r="T32" s="12">
        <f t="shared" si="19"/>
        <v>0.4</v>
      </c>
      <c r="U32" s="14">
        <f t="shared" si="12"/>
        <v>4</v>
      </c>
      <c r="V32" s="12">
        <f t="shared" si="20"/>
        <v>0.4</v>
      </c>
      <c r="W32" s="12">
        <f t="shared" si="21"/>
        <v>3.9024999999999999</v>
      </c>
      <c r="X32" s="21" t="str">
        <f t="shared" si="22"/>
        <v>PASA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5</v>
      </c>
      <c r="F33" s="13">
        <f t="shared" si="13"/>
        <v>3.6</v>
      </c>
      <c r="G33" s="11">
        <f t="shared" si="4"/>
        <v>4</v>
      </c>
      <c r="H33" s="11">
        <f t="shared" si="5"/>
        <v>4.8</v>
      </c>
      <c r="I33" s="13">
        <f t="shared" si="6"/>
        <v>3.2</v>
      </c>
      <c r="J33" s="13">
        <f t="shared" si="7"/>
        <v>4.5</v>
      </c>
      <c r="K33" s="13">
        <f t="shared" si="14"/>
        <v>4.2625000000000002</v>
      </c>
      <c r="L33" s="13">
        <f>K33*$L$13</f>
        <v>1.2787500000000001</v>
      </c>
      <c r="M33" s="13">
        <f t="shared" si="8"/>
        <v>4</v>
      </c>
      <c r="N33" s="12">
        <f t="shared" si="16"/>
        <v>0.8</v>
      </c>
      <c r="O33" s="13">
        <f t="shared" si="9"/>
        <v>5</v>
      </c>
      <c r="P33" s="12">
        <f t="shared" si="17"/>
        <v>1</v>
      </c>
      <c r="Q33" s="13">
        <f t="shared" si="10"/>
        <v>4</v>
      </c>
      <c r="R33" s="12">
        <f t="shared" si="18"/>
        <v>0.4</v>
      </c>
      <c r="S33" s="13">
        <f t="shared" si="11"/>
        <v>3.9</v>
      </c>
      <c r="T33" s="12">
        <f t="shared" si="19"/>
        <v>0.39</v>
      </c>
      <c r="U33" s="14">
        <f t="shared" si="12"/>
        <v>3.9</v>
      </c>
      <c r="V33" s="12">
        <f t="shared" si="20"/>
        <v>0.39</v>
      </c>
      <c r="W33" s="12">
        <f t="shared" si="21"/>
        <v>3.8687499999999999</v>
      </c>
      <c r="X33" s="21" t="str">
        <f t="shared" si="22"/>
        <v>PASA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MAX(W15:W33)</f>
        <v>4.0562500000000004</v>
      </c>
    </row>
    <row r="36" spans="1:24" ht="17.25" thickTop="1" thickBot="1" x14ac:dyDescent="0.3">
      <c r="W36" s="17" t="s">
        <v>36</v>
      </c>
      <c r="X36" s="15">
        <f>MIN(W15:W33)</f>
        <v>2.2450000000000001</v>
      </c>
    </row>
    <row r="37" spans="1:24" ht="17.25" thickTop="1" thickBot="1" x14ac:dyDescent="0.3">
      <c r="W37" s="17" t="s">
        <v>37</v>
      </c>
      <c r="X37" s="15">
        <f>AVERAGE(W15:W33)</f>
        <v>3.5188157894736842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C9" sqref="C9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4" t="s">
        <v>45</v>
      </c>
      <c r="E3" s="22"/>
    </row>
    <row r="4" spans="2:5" x14ac:dyDescent="0.25">
      <c r="B4" s="22"/>
      <c r="D4" s="34"/>
      <c r="E4" s="22"/>
    </row>
    <row r="5" spans="2:5" x14ac:dyDescent="0.25">
      <c r="B5" s="22"/>
      <c r="D5" s="34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Video</cp:lastModifiedBy>
  <cp:lastPrinted>2012-10-29T02:26:38Z</cp:lastPrinted>
  <dcterms:created xsi:type="dcterms:W3CDTF">2012-10-28T21:45:19Z</dcterms:created>
  <dcterms:modified xsi:type="dcterms:W3CDTF">2014-05-16T16:23:42Z</dcterms:modified>
</cp:coreProperties>
</file>